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Excel\"/>
    </mc:Choice>
  </mc:AlternateContent>
  <bookViews>
    <workbookView xWindow="0" yWindow="0" windowWidth="22500" windowHeight="1170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C36" i="1"/>
  <c r="C37" i="1" l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F51" i="1" s="1"/>
  <c r="C9" i="1"/>
  <c r="F39" i="1" l="1"/>
  <c r="F43" i="1"/>
  <c r="F47" i="1"/>
  <c r="F40" i="1"/>
  <c r="F44" i="1"/>
  <c r="F48" i="1"/>
  <c r="F38" i="1"/>
  <c r="F42" i="1"/>
  <c r="F46" i="1"/>
  <c r="F37" i="1"/>
  <c r="F41" i="1"/>
  <c r="F45" i="1"/>
  <c r="F49" i="1"/>
  <c r="F5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I52" i="1" l="1"/>
  <c r="I53" i="1" l="1"/>
  <c r="L53" i="1" s="1"/>
  <c r="L54" i="1" l="1"/>
</calcChain>
</file>

<file path=xl/sharedStrings.xml><?xml version="1.0" encoding="utf-8"?>
<sst xmlns="http://schemas.openxmlformats.org/spreadsheetml/2006/main" count="26" uniqueCount="22">
  <si>
    <t>Logan plot in Excel</t>
  </si>
  <si>
    <t>Input data</t>
  </si>
  <si>
    <t>time</t>
  </si>
  <si>
    <t>conc</t>
  </si>
  <si>
    <t>AUC_0-t</t>
  </si>
  <si>
    <t>PET frame lengths are not accounted for, which will introduce some error.</t>
  </si>
  <si>
    <t>Tissue data</t>
  </si>
  <si>
    <t>Logan plot</t>
  </si>
  <si>
    <t>x</t>
  </si>
  <si>
    <t>y</t>
  </si>
  <si>
    <t>Slope</t>
  </si>
  <si>
    <t>Intercept</t>
  </si>
  <si>
    <t>Line x</t>
  </si>
  <si>
    <t>Line y</t>
  </si>
  <si>
    <t>Tissue data simulated with</t>
  </si>
  <si>
    <t>K1=0.5</t>
  </si>
  <si>
    <t>k2=0.5</t>
  </si>
  <si>
    <t>k4=0.1</t>
  </si>
  <si>
    <t>k3=0.3</t>
  </si>
  <si>
    <t>Vt=4</t>
  </si>
  <si>
    <t>Input data needs to be interpolated to tissue sample times.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</si>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</sst>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Input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Taul1!$A$8:$A$32</c:f>
              <c:numCache>
                <c:formatCode>General</c:formatCode>
                <c:ptCount val="25"/>
                <c:pt idx="0">
                  <c:v>0.2</c:v>
                </c:pt>
                <c:pt idx="1">
                  <c:v>0.6</c:v>
                </c:pt>
                <c:pt idx="2">
                  <c:v>1.1000000000000001</c:v>
                </c:pt>
                <c:pt idx="3">
                  <c:v>1.6</c:v>
                </c:pt>
                <c:pt idx="4">
                  <c:v>1.9</c:v>
                </c:pt>
                <c:pt idx="5">
                  <c:v>2.6</c:v>
                </c:pt>
                <c:pt idx="6">
                  <c:v>3.4</c:v>
                </c:pt>
                <c:pt idx="7">
                  <c:v>4.4000000000000004</c:v>
                </c:pt>
                <c:pt idx="8">
                  <c:v>5.0999999999999996</c:v>
                </c:pt>
                <c:pt idx="9">
                  <c:v>7.4</c:v>
                </c:pt>
                <c:pt idx="10">
                  <c:v>9.9</c:v>
                </c:pt>
                <c:pt idx="11">
                  <c:v>12</c:v>
                </c:pt>
                <c:pt idx="12">
                  <c:v>14</c:v>
                </c:pt>
                <c:pt idx="13">
                  <c:v>18</c:v>
                </c:pt>
                <c:pt idx="14">
                  <c:v>20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34</c:v>
                </c:pt>
                <c:pt idx="19">
                  <c:v>38</c:v>
                </c:pt>
                <c:pt idx="20">
                  <c:v>43</c:v>
                </c:pt>
                <c:pt idx="21">
                  <c:v>46</c:v>
                </c:pt>
                <c:pt idx="22">
                  <c:v>53</c:v>
                </c:pt>
                <c:pt idx="23">
                  <c:v>56</c:v>
                </c:pt>
                <c:pt idx="24">
                  <c:v>61</c:v>
                </c:pt>
              </c:numCache>
            </c:numRef>
          </c:xVal>
          <c:yVal>
            <c:numRef>
              <c:f>Taul1!$B$8:$B$32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80</c:v>
                </c:pt>
                <c:pt idx="3">
                  <c:v>150</c:v>
                </c:pt>
                <c:pt idx="4">
                  <c:v>190</c:v>
                </c:pt>
                <c:pt idx="5">
                  <c:v>205</c:v>
                </c:pt>
                <c:pt idx="6">
                  <c:v>195</c:v>
                </c:pt>
                <c:pt idx="7">
                  <c:v>175</c:v>
                </c:pt>
                <c:pt idx="8">
                  <c:v>160</c:v>
                </c:pt>
                <c:pt idx="9">
                  <c:v>140</c:v>
                </c:pt>
                <c:pt idx="10">
                  <c:v>125</c:v>
                </c:pt>
                <c:pt idx="11">
                  <c:v>110</c:v>
                </c:pt>
                <c:pt idx="12">
                  <c:v>100</c:v>
                </c:pt>
                <c:pt idx="13">
                  <c:v>89</c:v>
                </c:pt>
                <c:pt idx="14">
                  <c:v>83</c:v>
                </c:pt>
                <c:pt idx="15">
                  <c:v>73</c:v>
                </c:pt>
                <c:pt idx="16">
                  <c:v>65</c:v>
                </c:pt>
                <c:pt idx="17">
                  <c:v>60</c:v>
                </c:pt>
                <c:pt idx="18">
                  <c:v>50</c:v>
                </c:pt>
                <c:pt idx="19">
                  <c:v>45</c:v>
                </c:pt>
                <c:pt idx="20">
                  <c:v>40</c:v>
                </c:pt>
                <c:pt idx="21">
                  <c:v>38</c:v>
                </c:pt>
                <c:pt idx="22">
                  <c:v>36</c:v>
                </c:pt>
                <c:pt idx="23">
                  <c:v>34</c:v>
                </c:pt>
                <c:pt idx="24">
                  <c:v>31</c:v>
                </c:pt>
              </c:numCache>
            </c:numRef>
          </c:yVal>
          <c:smooth val="0"/>
        </c:ser>
        <c:ser>
          <c:idx val="1"/>
          <c:order val="1"/>
          <c:tx>
            <c:v>Tissue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Taul1!$A$36:$A$51</c:f>
              <c:numCache>
                <c:formatCode>General</c:formatCode>
                <c:ptCount val="1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7.5</c:v>
                </c:pt>
                <c:pt idx="6">
                  <c:v>12.5</c:v>
                </c:pt>
                <c:pt idx="7">
                  <c:v>17.5</c:v>
                </c:pt>
                <c:pt idx="8">
                  <c:v>22.5</c:v>
                </c:pt>
                <c:pt idx="9">
                  <c:v>27.5</c:v>
                </c:pt>
                <c:pt idx="10">
                  <c:v>32.5</c:v>
                </c:pt>
                <c:pt idx="11">
                  <c:v>37.5</c:v>
                </c:pt>
                <c:pt idx="12">
                  <c:v>42.5</c:v>
                </c:pt>
                <c:pt idx="13">
                  <c:v>47.5</c:v>
                </c:pt>
                <c:pt idx="14">
                  <c:v>52.5</c:v>
                </c:pt>
                <c:pt idx="15">
                  <c:v>57.5</c:v>
                </c:pt>
              </c:numCache>
            </c:numRef>
          </c:xVal>
          <c:yVal>
            <c:numRef>
              <c:f>Taul1!$B$36:$B$51</c:f>
              <c:numCache>
                <c:formatCode>General</c:formatCode>
                <c:ptCount val="16"/>
                <c:pt idx="0">
                  <c:v>6.8527900000000003E-2</c:v>
                </c:pt>
                <c:pt idx="1">
                  <c:v>28.319700000000001</c:v>
                </c:pt>
                <c:pt idx="2">
                  <c:v>93.120800000000003</c:v>
                </c:pt>
                <c:pt idx="3">
                  <c:v>146.678</c:v>
                </c:pt>
                <c:pt idx="4">
                  <c:v>183.46199999999999</c:v>
                </c:pt>
                <c:pt idx="5">
                  <c:v>245.542</c:v>
                </c:pt>
                <c:pt idx="6">
                  <c:v>299.49400000000003</c:v>
                </c:pt>
                <c:pt idx="7">
                  <c:v>316.77199999999999</c:v>
                </c:pt>
                <c:pt idx="8">
                  <c:v>316.70400000000001</c:v>
                </c:pt>
                <c:pt idx="9">
                  <c:v>302.392</c:v>
                </c:pt>
                <c:pt idx="10">
                  <c:v>279.72699999999998</c:v>
                </c:pt>
                <c:pt idx="11">
                  <c:v>256.238</c:v>
                </c:pt>
                <c:pt idx="12">
                  <c:v>232.999</c:v>
                </c:pt>
                <c:pt idx="13">
                  <c:v>212.48099999999999</c:v>
                </c:pt>
                <c:pt idx="14">
                  <c:v>194.81800000000001</c:v>
                </c:pt>
                <c:pt idx="15">
                  <c:v>179.542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11616"/>
        <c:axId val="290306176"/>
      </c:scatterChart>
      <c:valAx>
        <c:axId val="29031161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06176"/>
        <c:crosses val="autoZero"/>
        <c:crossBetween val="midCat"/>
      </c:valAx>
      <c:valAx>
        <c:axId val="2903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1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Logan</a:t>
            </a:r>
            <a:r>
              <a:rPr lang="en-GB" baseline="0"/>
              <a:t> plot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Logan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Taul1!$E$37:$E$51</c:f>
              <c:numCache>
                <c:formatCode>General</c:formatCode>
                <c:ptCount val="15"/>
                <c:pt idx="0">
                  <c:v>2.3464231612623014</c:v>
                </c:pt>
                <c:pt idx="1">
                  <c:v>2.6573010541146553</c:v>
                </c:pt>
                <c:pt idx="2">
                  <c:v>3.038628833226523</c:v>
                </c:pt>
                <c:pt idx="3">
                  <c:v>3.4282303692317759</c:v>
                </c:pt>
                <c:pt idx="4">
                  <c:v>4.4297920518689278</c:v>
                </c:pt>
                <c:pt idx="5">
                  <c:v>5.6927684694851983</c:v>
                </c:pt>
                <c:pt idx="6">
                  <c:v>6.92359173159244</c:v>
                </c:pt>
                <c:pt idx="7">
                  <c:v>8.2330819945438023</c:v>
                </c:pt>
                <c:pt idx="8">
                  <c:v>9.7760522765152533</c:v>
                </c:pt>
                <c:pt idx="9">
                  <c:v>11.564668408841479</c:v>
                </c:pt>
                <c:pt idx="10">
                  <c:v>13.595563499559004</c:v>
                </c:pt>
                <c:pt idx="11">
                  <c:v>15.874317057154753</c:v>
                </c:pt>
                <c:pt idx="12">
                  <c:v>18.319049703267588</c:v>
                </c:pt>
                <c:pt idx="13">
                  <c:v>20.92953423194982</c:v>
                </c:pt>
                <c:pt idx="14">
                  <c:v>23.66967060632053</c:v>
                </c:pt>
              </c:numCache>
            </c:numRef>
          </c:xVal>
          <c:yVal>
            <c:numRef>
              <c:f>Taul1!$F$37:$F$51</c:f>
              <c:numCache>
                <c:formatCode>General</c:formatCode>
                <c:ptCount val="15"/>
                <c:pt idx="0">
                  <c:v>0.50181484708524449</c:v>
                </c:pt>
                <c:pt idx="1">
                  <c:v>0.80466980443681757</c:v>
                </c:pt>
                <c:pt idx="2">
                  <c:v>1.3282898316380098</c:v>
                </c:pt>
                <c:pt idx="3">
                  <c:v>1.961719025874568</c:v>
                </c:pt>
                <c:pt idx="4">
                  <c:v>4.0864980163271456</c:v>
                </c:pt>
                <c:pt idx="5">
                  <c:v>7.8999809542929063</c:v>
                </c:pt>
                <c:pt idx="6">
                  <c:v>12.332724786044853</c:v>
                </c:pt>
                <c:pt idx="7">
                  <c:v>17.335909543059131</c:v>
                </c:pt>
                <c:pt idx="8">
                  <c:v>23.274729146025688</c:v>
                </c:pt>
                <c:pt idx="9">
                  <c:v>30.363137616050647</c:v>
                </c:pt>
                <c:pt idx="10">
                  <c:v>38.375658161260226</c:v>
                </c:pt>
                <c:pt idx="11">
                  <c:v>47.452540122167903</c:v>
                </c:pt>
                <c:pt idx="12">
                  <c:v>57.276153613381901</c:v>
                </c:pt>
                <c:pt idx="13">
                  <c:v>67.695705201393082</c:v>
                </c:pt>
                <c:pt idx="14">
                  <c:v>78.668177339703234</c:v>
                </c:pt>
              </c:numCache>
            </c:numRef>
          </c:yVal>
          <c:smooth val="0"/>
        </c:ser>
        <c:ser>
          <c:idx val="1"/>
          <c:order val="1"/>
          <c:tx>
            <c:v>Line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</c:dPt>
          <c:xVal>
            <c:numRef>
              <c:f>Taul1!$K$53:$K$54</c:f>
              <c:numCache>
                <c:formatCode>General</c:formatCode>
                <c:ptCount val="2"/>
                <c:pt idx="0">
                  <c:v>11</c:v>
                </c:pt>
                <c:pt idx="1">
                  <c:v>24</c:v>
                </c:pt>
              </c:numCache>
            </c:numRef>
          </c:xVal>
          <c:yVal>
            <c:numRef>
              <c:f>Taul1!$L$53:$L$54</c:f>
              <c:numCache>
                <c:formatCode>General</c:formatCode>
                <c:ptCount val="2"/>
                <c:pt idx="0">
                  <c:v>28.043712405686946</c:v>
                </c:pt>
                <c:pt idx="1">
                  <c:v>79.960780105036321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12704"/>
        <c:axId val="290307264"/>
      </c:scatterChart>
      <c:valAx>
        <c:axId val="2903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07264"/>
        <c:crosses val="autoZero"/>
        <c:crossBetween val="midCat"/>
      </c:valAx>
      <c:valAx>
        <c:axId val="2903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1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</xdr:colOff>
      <xdr:row>6</xdr:row>
      <xdr:rowOff>349</xdr:rowOff>
    </xdr:from>
    <xdr:to>
      <xdr:col>8</xdr:col>
      <xdr:colOff>602959</xdr:colOff>
      <xdr:row>23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47188</xdr:colOff>
      <xdr:row>23</xdr:row>
      <xdr:rowOff>166032</xdr:rowOff>
    </xdr:from>
    <xdr:to>
      <xdr:col>14</xdr:col>
      <xdr:colOff>337308</xdr:colOff>
      <xdr:row>49</xdr:row>
      <xdr:rowOff>183508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09" workbookViewId="0"/>
  </sheetViews>
  <sheetFormatPr defaultRowHeight="15" x14ac:dyDescent="0.25"/>
  <cols>
    <col min="4" max="4" width="11" bestFit="1" customWidth="1"/>
  </cols>
  <sheetData>
    <row r="1" spans="1:12" x14ac:dyDescent="0.25">
      <c r="A1" s="1" t="s">
        <v>0</v>
      </c>
    </row>
    <row r="2" spans="1:12" x14ac:dyDescent="0.25">
      <c r="A2" t="s">
        <v>5</v>
      </c>
    </row>
    <row r="4" spans="1:12" x14ac:dyDescent="0.25">
      <c r="A4" t="s">
        <v>20</v>
      </c>
    </row>
    <row r="6" spans="1:12" x14ac:dyDescent="0.25">
      <c r="A6" t="s">
        <v>1</v>
      </c>
    </row>
    <row r="7" spans="1:12" x14ac:dyDescent="0.25">
      <c r="A7" t="s">
        <v>2</v>
      </c>
      <c r="B7" t="s">
        <v>3</v>
      </c>
      <c r="C7" t="s">
        <v>4</v>
      </c>
    </row>
    <row r="8" spans="1:12" x14ac:dyDescent="0.25">
      <c r="A8">
        <v>0.2</v>
      </c>
      <c r="B8">
        <v>0</v>
      </c>
      <c r="C8">
        <v>0</v>
      </c>
      <c r="L8" t="s">
        <v>14</v>
      </c>
    </row>
    <row r="9" spans="1:12" x14ac:dyDescent="0.25">
      <c r="A9">
        <v>0.6</v>
      </c>
      <c r="B9">
        <v>1</v>
      </c>
      <c r="C9">
        <f>C8+0.5*(A9-A8)*(B9+B8)</f>
        <v>0.19999999999999998</v>
      </c>
      <c r="L9" t="s">
        <v>15</v>
      </c>
    </row>
    <row r="10" spans="1:12" x14ac:dyDescent="0.25">
      <c r="A10">
        <v>1.1000000000000001</v>
      </c>
      <c r="B10">
        <v>80</v>
      </c>
      <c r="C10">
        <f t="shared" ref="C10:C32" si="0">C9+0.5*(A10-A9)*(B10+B9)</f>
        <v>20.450000000000003</v>
      </c>
      <c r="L10" t="s">
        <v>16</v>
      </c>
    </row>
    <row r="11" spans="1:12" x14ac:dyDescent="0.25">
      <c r="A11">
        <v>1.6</v>
      </c>
      <c r="B11">
        <v>150</v>
      </c>
      <c r="C11">
        <f t="shared" si="0"/>
        <v>77.95</v>
      </c>
      <c r="L11" t="s">
        <v>18</v>
      </c>
    </row>
    <row r="12" spans="1:12" x14ac:dyDescent="0.25">
      <c r="A12">
        <v>1.9</v>
      </c>
      <c r="B12">
        <v>190</v>
      </c>
      <c r="C12">
        <f t="shared" si="0"/>
        <v>128.94999999999999</v>
      </c>
      <c r="L12" t="s">
        <v>17</v>
      </c>
    </row>
    <row r="13" spans="1:12" x14ac:dyDescent="0.25">
      <c r="A13">
        <v>2.6</v>
      </c>
      <c r="B13">
        <v>205</v>
      </c>
      <c r="C13">
        <f t="shared" si="0"/>
        <v>267.20000000000005</v>
      </c>
      <c r="L13" t="s">
        <v>19</v>
      </c>
    </row>
    <row r="14" spans="1:12" x14ac:dyDescent="0.25">
      <c r="A14">
        <v>3.4</v>
      </c>
      <c r="B14">
        <v>195</v>
      </c>
      <c r="C14">
        <f t="shared" si="0"/>
        <v>427.20000000000005</v>
      </c>
    </row>
    <row r="15" spans="1:12" x14ac:dyDescent="0.25">
      <c r="A15">
        <v>4.4000000000000004</v>
      </c>
      <c r="B15">
        <v>175</v>
      </c>
      <c r="C15">
        <f t="shared" si="0"/>
        <v>612.20000000000016</v>
      </c>
    </row>
    <row r="16" spans="1:12" x14ac:dyDescent="0.25">
      <c r="A16">
        <v>5.0999999999999996</v>
      </c>
      <c r="B16">
        <v>160</v>
      </c>
      <c r="C16">
        <f t="shared" si="0"/>
        <v>729.45</v>
      </c>
    </row>
    <row r="17" spans="1:3" x14ac:dyDescent="0.25">
      <c r="A17">
        <v>7.4</v>
      </c>
      <c r="B17">
        <v>140</v>
      </c>
      <c r="C17">
        <f t="shared" si="0"/>
        <v>1074.4500000000003</v>
      </c>
    </row>
    <row r="18" spans="1:3" x14ac:dyDescent="0.25">
      <c r="A18">
        <v>9.9</v>
      </c>
      <c r="B18">
        <v>125</v>
      </c>
      <c r="C18">
        <f t="shared" si="0"/>
        <v>1405.7000000000003</v>
      </c>
    </row>
    <row r="19" spans="1:3" x14ac:dyDescent="0.25">
      <c r="A19">
        <v>12</v>
      </c>
      <c r="B19">
        <v>110</v>
      </c>
      <c r="C19">
        <f t="shared" si="0"/>
        <v>1652.4500000000003</v>
      </c>
    </row>
    <row r="20" spans="1:3" x14ac:dyDescent="0.25">
      <c r="A20">
        <v>14</v>
      </c>
      <c r="B20">
        <v>100</v>
      </c>
      <c r="C20">
        <f t="shared" si="0"/>
        <v>1862.4500000000003</v>
      </c>
    </row>
    <row r="21" spans="1:3" x14ac:dyDescent="0.25">
      <c r="A21">
        <v>18</v>
      </c>
      <c r="B21">
        <v>89</v>
      </c>
      <c r="C21">
        <f t="shared" si="0"/>
        <v>2240.4500000000003</v>
      </c>
    </row>
    <row r="22" spans="1:3" x14ac:dyDescent="0.25">
      <c r="A22">
        <v>20</v>
      </c>
      <c r="B22">
        <v>83</v>
      </c>
      <c r="C22">
        <f t="shared" si="0"/>
        <v>2412.4500000000003</v>
      </c>
    </row>
    <row r="23" spans="1:3" x14ac:dyDescent="0.25">
      <c r="A23">
        <v>24</v>
      </c>
      <c r="B23">
        <v>73</v>
      </c>
      <c r="C23">
        <f t="shared" si="0"/>
        <v>2724.4500000000003</v>
      </c>
    </row>
    <row r="24" spans="1:3" x14ac:dyDescent="0.25">
      <c r="A24">
        <v>26</v>
      </c>
      <c r="B24">
        <v>65</v>
      </c>
      <c r="C24">
        <f t="shared" si="0"/>
        <v>2862.4500000000003</v>
      </c>
    </row>
    <row r="25" spans="1:3" x14ac:dyDescent="0.25">
      <c r="A25">
        <v>28</v>
      </c>
      <c r="B25">
        <v>60</v>
      </c>
      <c r="C25">
        <f t="shared" si="0"/>
        <v>2987.4500000000003</v>
      </c>
    </row>
    <row r="26" spans="1:3" x14ac:dyDescent="0.25">
      <c r="A26">
        <v>34</v>
      </c>
      <c r="B26">
        <v>50</v>
      </c>
      <c r="C26">
        <f t="shared" si="0"/>
        <v>3317.4500000000003</v>
      </c>
    </row>
    <row r="27" spans="1:3" x14ac:dyDescent="0.25">
      <c r="A27">
        <v>38</v>
      </c>
      <c r="B27">
        <v>45</v>
      </c>
      <c r="C27">
        <f t="shared" si="0"/>
        <v>3507.4500000000003</v>
      </c>
    </row>
    <row r="28" spans="1:3" x14ac:dyDescent="0.25">
      <c r="A28">
        <v>43</v>
      </c>
      <c r="B28">
        <v>40</v>
      </c>
      <c r="C28">
        <f t="shared" si="0"/>
        <v>3719.9500000000003</v>
      </c>
    </row>
    <row r="29" spans="1:3" x14ac:dyDescent="0.25">
      <c r="A29">
        <v>46</v>
      </c>
      <c r="B29">
        <v>38</v>
      </c>
      <c r="C29">
        <f t="shared" si="0"/>
        <v>3836.9500000000003</v>
      </c>
    </row>
    <row r="30" spans="1:3" x14ac:dyDescent="0.25">
      <c r="A30">
        <v>53</v>
      </c>
      <c r="B30">
        <v>36</v>
      </c>
      <c r="C30">
        <f t="shared" si="0"/>
        <v>4095.9500000000003</v>
      </c>
    </row>
    <row r="31" spans="1:3" x14ac:dyDescent="0.25">
      <c r="A31">
        <v>56</v>
      </c>
      <c r="B31">
        <v>34</v>
      </c>
      <c r="C31">
        <f t="shared" si="0"/>
        <v>4200.9500000000007</v>
      </c>
    </row>
    <row r="32" spans="1:3" x14ac:dyDescent="0.25">
      <c r="A32">
        <v>61</v>
      </c>
      <c r="B32">
        <v>31</v>
      </c>
      <c r="C32">
        <f t="shared" si="0"/>
        <v>4363.4500000000007</v>
      </c>
    </row>
    <row r="34" spans="1:6" x14ac:dyDescent="0.25">
      <c r="A34" t="s">
        <v>6</v>
      </c>
      <c r="D34" t="s">
        <v>21</v>
      </c>
      <c r="E34" t="s">
        <v>7</v>
      </c>
    </row>
    <row r="35" spans="1:6" x14ac:dyDescent="0.25">
      <c r="A35" t="s">
        <v>2</v>
      </c>
      <c r="B35" t="s">
        <v>3</v>
      </c>
      <c r="C35" t="s">
        <v>4</v>
      </c>
      <c r="D35" t="s">
        <v>4</v>
      </c>
      <c r="E35" t="s">
        <v>8</v>
      </c>
      <c r="F35" t="s">
        <v>9</v>
      </c>
    </row>
    <row r="36" spans="1:6" x14ac:dyDescent="0.25">
      <c r="A36">
        <v>0.5</v>
      </c>
      <c r="B36">
        <v>6.8527900000000003E-2</v>
      </c>
      <c r="C36">
        <f>0.5*B36/2</f>
        <v>1.7131975000000001E-2</v>
      </c>
      <c r="D36" t="e">
        <f ca="1">FORECAST(A36,OFFSET(C$9,MATCH(A36,A$9:A$32,1)-1,0,2),OFFSET(A$9,MATCH(A36,A$9:A$32,1)-1,0,2))</f>
        <v>#N/A</v>
      </c>
    </row>
    <row r="37" spans="1:6" x14ac:dyDescent="0.25">
      <c r="A37">
        <v>1.5</v>
      </c>
      <c r="B37">
        <v>28.319700000000001</v>
      </c>
      <c r="C37">
        <f>C36+0.5*(A37-A36)*(B37+B36)</f>
        <v>14.211245925</v>
      </c>
      <c r="D37">
        <f t="shared" ref="D37:D51" ca="1" si="1">FORECAST(A37,OFFSET(C$9,MATCH(A37,A$9:A$32,1)-1,0,2),OFFSET(A$9,MATCH(A37,A$9:A$32,1)-1,0,2))</f>
        <v>66.45</v>
      </c>
      <c r="E37">
        <f ca="1">D37/B37</f>
        <v>2.3464231612623014</v>
      </c>
      <c r="F37">
        <f>C37/B37</f>
        <v>0.50181484708524449</v>
      </c>
    </row>
    <row r="38" spans="1:6" x14ac:dyDescent="0.25">
      <c r="A38">
        <v>2.5</v>
      </c>
      <c r="B38">
        <v>93.120800000000003</v>
      </c>
      <c r="C38">
        <f t="shared" ref="C38:C51" si="2">C37+0.5*(A38-A37)*(B38+B37)</f>
        <v>74.931495925000007</v>
      </c>
      <c r="D38">
        <f t="shared" ca="1" si="1"/>
        <v>247.45000000000002</v>
      </c>
      <c r="E38">
        <f t="shared" ref="E38:E51" ca="1" si="3">D38/B38</f>
        <v>2.6573010541146553</v>
      </c>
      <c r="F38">
        <f t="shared" ref="F38:F51" si="4">C38/B38</f>
        <v>0.80466980443681757</v>
      </c>
    </row>
    <row r="39" spans="1:6" x14ac:dyDescent="0.25">
      <c r="A39">
        <v>3.5</v>
      </c>
      <c r="B39">
        <v>146.678</v>
      </c>
      <c r="C39">
        <f t="shared" si="2"/>
        <v>194.83089592499999</v>
      </c>
      <c r="D39">
        <f t="shared" ca="1" si="1"/>
        <v>445.69999999999993</v>
      </c>
      <c r="E39">
        <f t="shared" ca="1" si="3"/>
        <v>3.038628833226523</v>
      </c>
      <c r="F39">
        <f t="shared" si="4"/>
        <v>1.3282898316380098</v>
      </c>
    </row>
    <row r="40" spans="1:6" x14ac:dyDescent="0.25">
      <c r="A40">
        <v>4.5</v>
      </c>
      <c r="B40">
        <v>183.46199999999999</v>
      </c>
      <c r="C40">
        <f t="shared" si="2"/>
        <v>359.90089592499999</v>
      </c>
      <c r="D40">
        <f t="shared" ca="1" si="1"/>
        <v>628.95000000000005</v>
      </c>
      <c r="E40">
        <f t="shared" ca="1" si="3"/>
        <v>3.4282303692317759</v>
      </c>
      <c r="F40">
        <f t="shared" si="4"/>
        <v>1.961719025874568</v>
      </c>
    </row>
    <row r="41" spans="1:6" x14ac:dyDescent="0.25">
      <c r="A41">
        <v>7.5</v>
      </c>
      <c r="B41">
        <v>245.542</v>
      </c>
      <c r="C41">
        <f t="shared" si="2"/>
        <v>1003.4068959250001</v>
      </c>
      <c r="D41">
        <f t="shared" ca="1" si="1"/>
        <v>1087.7000000000003</v>
      </c>
      <c r="E41">
        <f t="shared" ca="1" si="3"/>
        <v>4.4297920518689278</v>
      </c>
      <c r="F41">
        <f t="shared" si="4"/>
        <v>4.0864980163271456</v>
      </c>
    </row>
    <row r="42" spans="1:6" x14ac:dyDescent="0.25">
      <c r="A42">
        <v>12.5</v>
      </c>
      <c r="B42">
        <v>299.49400000000003</v>
      </c>
      <c r="C42">
        <f t="shared" si="2"/>
        <v>2365.996895925</v>
      </c>
      <c r="D42">
        <f t="shared" ca="1" si="1"/>
        <v>1704.9500000000003</v>
      </c>
      <c r="E42">
        <f t="shared" ca="1" si="3"/>
        <v>5.6927684694851983</v>
      </c>
      <c r="F42">
        <f t="shared" si="4"/>
        <v>7.8999809542929063</v>
      </c>
    </row>
    <row r="43" spans="1:6" x14ac:dyDescent="0.25">
      <c r="A43">
        <v>17.5</v>
      </c>
      <c r="B43">
        <v>316.77199999999999</v>
      </c>
      <c r="C43">
        <f t="shared" si="2"/>
        <v>3906.661895925</v>
      </c>
      <c r="D43">
        <f t="shared" ca="1" si="1"/>
        <v>2193.2000000000003</v>
      </c>
      <c r="E43">
        <f t="shared" ca="1" si="3"/>
        <v>6.92359173159244</v>
      </c>
      <c r="F43">
        <f t="shared" si="4"/>
        <v>12.332724786044853</v>
      </c>
    </row>
    <row r="44" spans="1:6" x14ac:dyDescent="0.25">
      <c r="A44">
        <v>22.5</v>
      </c>
      <c r="B44">
        <v>316.70400000000001</v>
      </c>
      <c r="C44">
        <f t="shared" si="2"/>
        <v>5490.3518959249996</v>
      </c>
      <c r="D44">
        <f t="shared" ca="1" si="1"/>
        <v>2607.4500000000003</v>
      </c>
      <c r="E44">
        <f t="shared" ca="1" si="3"/>
        <v>8.2330819945438023</v>
      </c>
      <c r="F44">
        <f t="shared" si="4"/>
        <v>17.335909543059131</v>
      </c>
    </row>
    <row r="45" spans="1:6" x14ac:dyDescent="0.25">
      <c r="A45">
        <v>27.5</v>
      </c>
      <c r="B45">
        <v>302.392</v>
      </c>
      <c r="C45">
        <f t="shared" si="2"/>
        <v>7038.0918959249993</v>
      </c>
      <c r="D45">
        <f t="shared" ca="1" si="1"/>
        <v>2956.2000000000003</v>
      </c>
      <c r="E45">
        <f t="shared" ca="1" si="3"/>
        <v>9.7760522765152533</v>
      </c>
      <c r="F45">
        <f t="shared" si="4"/>
        <v>23.274729146025688</v>
      </c>
    </row>
    <row r="46" spans="1:6" x14ac:dyDescent="0.25">
      <c r="A46">
        <v>32.5</v>
      </c>
      <c r="B46">
        <v>279.72699999999998</v>
      </c>
      <c r="C46">
        <f t="shared" si="2"/>
        <v>8493.3893959249981</v>
      </c>
      <c r="D46">
        <f t="shared" ca="1" si="1"/>
        <v>3234.9500000000003</v>
      </c>
      <c r="E46">
        <f t="shared" ca="1" si="3"/>
        <v>11.564668408841479</v>
      </c>
      <c r="F46">
        <f t="shared" si="4"/>
        <v>30.363137616050647</v>
      </c>
    </row>
    <row r="47" spans="1:6" x14ac:dyDescent="0.25">
      <c r="A47">
        <v>37.5</v>
      </c>
      <c r="B47">
        <v>256.238</v>
      </c>
      <c r="C47">
        <f t="shared" si="2"/>
        <v>9833.3018959249985</v>
      </c>
      <c r="D47">
        <f t="shared" ca="1" si="1"/>
        <v>3483.7000000000003</v>
      </c>
      <c r="E47">
        <f t="shared" ca="1" si="3"/>
        <v>13.595563499559004</v>
      </c>
      <c r="F47">
        <f t="shared" si="4"/>
        <v>38.375658161260226</v>
      </c>
    </row>
    <row r="48" spans="1:6" x14ac:dyDescent="0.25">
      <c r="A48">
        <v>42.5</v>
      </c>
      <c r="B48">
        <v>232.999</v>
      </c>
      <c r="C48">
        <f t="shared" si="2"/>
        <v>11056.394395924999</v>
      </c>
      <c r="D48">
        <f t="shared" ca="1" si="1"/>
        <v>3698.7000000000003</v>
      </c>
      <c r="E48">
        <f t="shared" ca="1" si="3"/>
        <v>15.874317057154753</v>
      </c>
      <c r="F48">
        <f t="shared" si="4"/>
        <v>47.452540122167903</v>
      </c>
    </row>
    <row r="49" spans="1:12" x14ac:dyDescent="0.25">
      <c r="A49">
        <v>47.5</v>
      </c>
      <c r="B49">
        <v>212.48099999999999</v>
      </c>
      <c r="C49">
        <f t="shared" si="2"/>
        <v>12170.094395925</v>
      </c>
      <c r="D49">
        <f t="shared" ca="1" si="1"/>
        <v>3892.4500000000003</v>
      </c>
      <c r="E49">
        <f t="shared" ca="1" si="3"/>
        <v>18.319049703267588</v>
      </c>
      <c r="F49">
        <f t="shared" si="4"/>
        <v>57.276153613381901</v>
      </c>
    </row>
    <row r="50" spans="1:12" x14ac:dyDescent="0.25">
      <c r="A50">
        <v>52.5</v>
      </c>
      <c r="B50">
        <v>194.81800000000001</v>
      </c>
      <c r="C50">
        <f t="shared" si="2"/>
        <v>13188.341895924999</v>
      </c>
      <c r="D50">
        <f t="shared" ca="1" si="1"/>
        <v>4077.4500000000003</v>
      </c>
      <c r="E50">
        <f t="shared" ca="1" si="3"/>
        <v>20.92953423194982</v>
      </c>
      <c r="F50">
        <f t="shared" si="4"/>
        <v>67.695705201393082</v>
      </c>
    </row>
    <row r="51" spans="1:12" x14ac:dyDescent="0.25">
      <c r="A51">
        <v>57.5</v>
      </c>
      <c r="B51">
        <v>179.542</v>
      </c>
      <c r="C51">
        <f t="shared" si="2"/>
        <v>14124.241895924999</v>
      </c>
      <c r="D51">
        <f t="shared" ca="1" si="1"/>
        <v>4249.7000000000007</v>
      </c>
      <c r="E51">
        <f t="shared" ca="1" si="3"/>
        <v>23.66967060632053</v>
      </c>
      <c r="F51">
        <f t="shared" si="4"/>
        <v>78.668177339703234</v>
      </c>
    </row>
    <row r="52" spans="1:12" x14ac:dyDescent="0.25">
      <c r="H52" t="s">
        <v>10</v>
      </c>
      <c r="I52">
        <f ca="1">SLOPE(F46:F51, E46:E51)</f>
        <v>3.9936205922576438</v>
      </c>
      <c r="K52" t="s">
        <v>12</v>
      </c>
      <c r="L52" t="s">
        <v>13</v>
      </c>
    </row>
    <row r="53" spans="1:12" x14ac:dyDescent="0.25">
      <c r="H53" t="s">
        <v>11</v>
      </c>
      <c r="I53">
        <f ca="1">INTERCEPT(F46:F51,E46:E51)</f>
        <v>-15.886114109147137</v>
      </c>
      <c r="K53">
        <v>11</v>
      </c>
      <c r="L53">
        <f ca="1">I$53+K53*I$52</f>
        <v>28.043712405686946</v>
      </c>
    </row>
    <row r="54" spans="1:12" x14ac:dyDescent="0.25">
      <c r="K54">
        <v>24</v>
      </c>
      <c r="L54">
        <f ca="1">I$53+K54*I$52</f>
        <v>79.960780105036321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 Oikonen</dc:creator>
  <cp:lastModifiedBy>Vesa Oikonen</cp:lastModifiedBy>
  <dcterms:created xsi:type="dcterms:W3CDTF">2014-05-31T17:20:11Z</dcterms:created>
  <dcterms:modified xsi:type="dcterms:W3CDTF">2014-05-31T21:24:46Z</dcterms:modified>
</cp:coreProperties>
</file>